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البطين\"/>
    </mc:Choice>
  </mc:AlternateContent>
  <xr:revisionPtr revIDLastSave="0" documentId="8_{597A28A5-0068-402D-8261-4D34B63AAA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D165" i="1" s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D39" i="1" s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<sst xmlns="http://schemas.openxmlformats.org/spreadsheetml/2006/main" count="554" uniqueCount="447">
  <si>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</si>
  <si>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</si>
  <si>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</si>
  <si>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</si>
  <si>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</si>
  <si>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</si>
  <si>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</si>
  <si>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</si>
  <si>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</si>
  <si>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</si>
  <si>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</si>
  <si>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</si>
  <si>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</si>
  <si>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</si>
  <si>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</si>
  <si>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</si>
  <si>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</si>
  <si>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</si>
  <si>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</si>
  <si>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</si>
  <si>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</si>
  <si>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</si>
  <si>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</si>
  <si>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</si>
  <si>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</si>
  <si>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</si>
  <si>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</si>
  <si>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</si>
  <si>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</si>
  <si>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</si>
  <si>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</si>
  <si>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</si>
  <si>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</si>
  <si>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</si>
  <si>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</si>
  <si>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</si>
  <si>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</si>
  <si>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</si>
  <si>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</si>
  <si>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</si>
  <si>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</si>
  <si>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</si>
  <si>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</si>
  <si>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</si>
  <si>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</si>
  <si>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</si>
  <si>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</si>
  <si>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</si>
  <si>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</si>
  <si>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</si>
  <si>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</si>
  <si>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</si>
  <si>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</si>
  <si>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</si>
  <si>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</si>
  <si>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</si>
  <si>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</si>
  <si>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</si>
  <si>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</si>
  <si>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</si>
  <si>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</si>
  <si>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</si>
  <si>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</si>
  <si>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</si>
  <si>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</si>
  <si>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</si>
  <si>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</si>
  <si>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</si>
  <si>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</si>
  <si>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</si>
  <si>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</si>
  <si>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</si>
  <si>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</si>
  <si>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</si>
  <si>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</si>
  <si>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</si>
  <si>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</si>
  <si>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</si>
  <si>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</si>
  <si>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</si>
  <si>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</si>
  <si>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</si>
  <si>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</si>
  <si>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</si>
  <si>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</si>
  <si>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</si>
  <si>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</si>
  <si>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</si>
  <si>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</si>
  <si>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</si>
  <si>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</si>
  <si>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</si>
  <si>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</si>
  <si>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</si>
  <si>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</si>
  <si>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</si>
  <si>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</si>
  <si>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</si>
  <si>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</si>
  <si>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</si>
  <si>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</si>
  <si>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</si>
  <si>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</si>
  <si>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</si>
  <si>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</si>
  <si>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</si>
  <si>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</si>
  <si>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</si>
  <si>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</si>
  <si>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</si>
  <si>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</si>
  <si>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</si>
  <si>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</si>
  <si>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</si>
  <si>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</si>
  <si>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</si>
  <si>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</si>
  <si>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</si>
  <si>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</si>
  <si>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</si>
  <si>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</si>
  <si>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</si>
  <si>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</si>
  <si>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</si>
  <si>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</si>
  <si>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</si>
  <si>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</si>
  <si>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</si>
  <si>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</si>
  <si>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</si>
  <si>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</si>
  <si>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</si>
  <si>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</si>
  <si>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</si>
  <si>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</si>
  <si>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</si>
  <si>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</si>
  <si>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</si>
  <si>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</si>
  <si>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</si>
  <si>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</si>
  <si>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</si>
  <si>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</si>
  <si>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</si>
  <si>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</si>
  <si>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</si>
  <si>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</si>
  <si>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</si>
  <si>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</si>
  <si>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</si>
  <si>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</si>
  <si>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</si>
  <si>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</si>
  <si>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</si>
  <si>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</si>
  <si>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</si>
  <si>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</si>
  <si>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</si>
  <si>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</si>
  <si>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</si>
  <si>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</si>
  <si>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</si>
  <si>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</si>
  <si>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</si>
  <si>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</si>
  <si>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</si>
  <si>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</si>
  <si>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</si>
  <si>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</si>
  <si>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</si>
  <si>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</si>
  <si>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</si>
  <si>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</si>
  <si>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</si>
  <si>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</si>
  <si>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</si>
  <si>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</si>
  <si>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</si>
  <si>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</si>
  <si>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</si>
  <si>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</si>
  <si>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</si>
  <si>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</si>
  <si>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</si>
  <si>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</si>
  <si>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</si>
  <si>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</si>
  <si>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</si>
  <si>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</si>
  <si>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</si>
  <si>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</si>
  <si>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</si>
  <si>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</si>
  <si>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</si>
  <si>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</si>
  <si>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</si>
  <si>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</si>
  <si>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</si>
  <si>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</si>
  <si>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</si>
  <si>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</si>
  <si>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</si>
  <si>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</si>
  <si>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</si>
  <si>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</si>
  <si>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</si>
  <si>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</si>
  <si>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</si>
  <si>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</si>
  <si>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</si>
  <si>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</si>
  <si>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</si>
  <si>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</si>
  <si>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</si>
  <si>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</si>
  <si>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</si>
  <si>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</si>
  <si>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</si>
  <si>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</si>
  <si>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</si>
  <si>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</si>
  <si>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</si>
  <si>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</si>
  <si>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</si>
  <si>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</si>
  <si>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</si>
  <si>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</si>
  <si>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</si>
  <si>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</si>
  <si>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</si>
  <si>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</si>
  <si>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</si>
  <si>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</si>
  <si>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</si>
  <si>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</si>
  <si>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</si>
  <si>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</si>
  <si>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</si>
  <si>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</si>
  <si>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</si>
  <si>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</si>
  <si>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</si>
  <si>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</si>
  <si>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</si>
  <si>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</si>
  <si>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</si>
  <si>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</si>
  <si>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</si>
  <si>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</si>
  <si>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</si>
  <si>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</si>
  <si>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</si>
  <si>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</si>
  <si>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</si>
  <si>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</si>
  <si>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</si>
  <si>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</si>
  <si>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</si>
  <si>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</si>
  <si>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</si>
  <si>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</si>
  <si>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</si>
  <si>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</si>
  <si>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</si>
  <si>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</si>
  <si>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</si>
  <si>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</si>
  <si>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</si>
  <si>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</si>
  <si>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</si>
  <si>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</si>
  <si>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</si>
  <si>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</si>
  <si>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</si>
  <si>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</si>
  <si>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</si>
  <si>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</si>
  <si>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</si>
  <si>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</si>
  <si>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</si>
  <si>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</si>
  <si>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</si>
  <si>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</si>
  <si>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</si>
  <si>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</si>
  <si>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</si>
  <si>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</si>
  <si>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</si>
  <si>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</si>
  <si>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</si>
  <si>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</si>
  <si>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</si>
  <si>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</si>
  <si>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</si>
  <si>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</si>
  <si>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</si>
  <si>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</si>
  <si>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</si>
  <si>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</si>
  <si>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</si>
  <si>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</si>
  <si>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</si>
  <si>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</si>
  <si>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</si>
  <si>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</si>
  <si>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</si>
  <si>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</si>
  <si>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</si>
  <si>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</si>
  <si>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</si>
  <si>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</si>
  <si>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</si>
  <si>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</si>
  <si>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</si>
  <si>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</si>
  <si>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</si>
  <si>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</si>
  <si>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</si>
  <si>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</si>
  <si>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</si>
  <si>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</si>
  <si>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</si>
  <si>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</si>
  <si>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</si>
  <si>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</si>
  <si>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</si>
  <si>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</si>
  <si>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</si>
  <si>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</si>
  <si>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</si>
  <si>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</si>
  <si>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</si>
  <si>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</si>
  <si>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</si>
  <si>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</si>
  <si>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</si>
  <si>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</si>
  <si>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</si>
  <si>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</si>
  <si>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</si>
  <si>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</si>
  <si>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</si>
  <si>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</si>
  <si>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</si>
  <si>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</si>
  <si>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</si>
  <si>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</si>
  <si>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</si>
  <si>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</si>
  <si>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</si>
  <si>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</si>
  <si>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</si>
  <si>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</si>
  <si>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</si>
  <si>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</si>
  <si>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</si>
  <si>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</si>
  <si>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</si>
  <si>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</si>
  <si>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</si>
  <si>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</si>
  <si>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</si>
  <si>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</si>
  <si>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</si>
  <si>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</si>
  <si>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</si>
  <si>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</si>
  <si>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</si>
  <si>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</si>
  <si>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</si>
  <si>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</si>
  <si>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</si>
  <si>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</si>
  <si>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</si>
  <si>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</si>
  <si>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</si>
  <si>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</si>
  <si>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</si>
  <si>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</si>
  <si>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</si>
  <si>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</si>
  <si>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</si>
  <si>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</si>
  <si>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</si>
  <si>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</si>
  <si>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</si>
  <si>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</si>
  <si>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</si>
  <si>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</si>
  <si>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</si>
  <si>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</si>
  <si>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</si>
  <si>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</si>
  <si>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</si>
  <si>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</si>
  <si>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</si>
  <si>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</si>
  <si>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</si>
  <si>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</si>
  <si>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</si>
  <si>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</si>
  <si>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</si>
  <si>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</si>
  <si>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</si>
  <si>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</si>
  <si>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</si>
  <si>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</si>
  <si>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</si>
  <si>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</si>
  <si>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</si>
  <si>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</si>
  <si>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</si>
  <si>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</si>
  <si>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</si>
  <si>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</si>
  <si>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</si>
  <si>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</si>
  <si>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</si>
  <si>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</si>
  <si>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</si>
  <si>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</si>
  <si>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</si>
  <si>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</si>
  <si>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</si>
  <si>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</si>
  <si>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</si>
  <si>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</si>
  <si>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</si>
  <si>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</si>
  <si>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</si>
  <si>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</si>
  <si>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</si>
  <si>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</si>
  <si>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</si>
  <si>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</si>
  <si>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</si>
  <si>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</si>
  <si>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</si>
  <si>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</si>
  <si>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</si>
  <si>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</si>
  <si>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</si>
  <si>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</si>
  <si>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2021      الى 31 / 3 / 2021    </t>
  </si>
  <si>
    <t xml:space="preserve">تقرير بالأصول الثابتة بتاريخ 31 /  3 /   2021م </t>
  </si>
  <si>
    <t>تقرير بالإلتزامات وصافي اًلأصول بتاريخ 31 /  3 /    2021م</t>
  </si>
  <si>
    <t xml:space="preserve">تقرير إيرادات ومصروفات البرامج والأنشطة المقيدة للفترة من 1 /  1 / 2021م      الى  31 / 3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</si>
</sst>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7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CBA69D68-FC4A-46D4-B3DF-EAFDEA67D99D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بالبطين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(389235.78)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:18 / 1 / 1438 هـ      ترخيص رقم 517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/ 1 / 1438 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البطين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0568044656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0568044656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0503957459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0568044656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Butain_tanmwah@hotmail.com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0568044656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L22" sqref="L22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389235.78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48" t="s">
        <v>36</v>
      </c>
      <c r="C5" s="251" t="s">
        <v>93</v>
      </c>
      <c r="D5" s="251"/>
      <c r="E5" s="251"/>
      <c r="F5" s="251"/>
      <c r="G5" s="251" t="s">
        <v>94</v>
      </c>
      <c r="H5" s="252"/>
    </row>
    <row r="6" spans="2:12" ht="31.5" customHeight="1">
      <c r="B6" s="249"/>
      <c r="C6" s="253" t="s">
        <v>95</v>
      </c>
      <c r="D6" s="254"/>
      <c r="E6" s="253" t="s">
        <v>185</v>
      </c>
      <c r="F6" s="254"/>
      <c r="G6" s="255" t="s">
        <v>94</v>
      </c>
      <c r="H6" s="257" t="s">
        <v>98</v>
      </c>
    </row>
    <row r="7" spans="2:12" ht="16.2" thickBot="1">
      <c r="B7" s="250"/>
      <c r="C7" s="145" t="s">
        <v>93</v>
      </c>
      <c r="D7" s="145" t="s">
        <v>186</v>
      </c>
      <c r="E7" s="145" t="s">
        <v>96</v>
      </c>
      <c r="F7" s="145" t="s">
        <v>97</v>
      </c>
      <c r="G7" s="256"/>
      <c r="H7" s="258"/>
      <c r="I7" s="80"/>
      <c r="J7" s="81"/>
      <c r="K7" s="81"/>
    </row>
    <row r="8" spans="2:12" ht="21.6" thickTop="1">
      <c r="B8" s="245" t="s">
        <v>112</v>
      </c>
      <c r="C8" s="246"/>
      <c r="D8" s="246"/>
      <c r="E8" s="246"/>
      <c r="F8" s="246"/>
      <c r="G8" s="246"/>
      <c r="H8" s="247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5" t="s">
        <v>113</v>
      </c>
      <c r="C21" s="246"/>
      <c r="D21" s="246"/>
      <c r="E21" s="246"/>
      <c r="F21" s="246"/>
      <c r="G21" s="246"/>
      <c r="H21" s="247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59" t="s">
        <v>179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</row>
    <row r="4" spans="2:14" ht="14.4" thickBot="1"/>
    <row r="5" spans="2:14" ht="30.75" customHeight="1" thickTop="1">
      <c r="B5" s="262" t="s">
        <v>90</v>
      </c>
      <c r="C5" s="267" t="s">
        <v>86</v>
      </c>
      <c r="D5" s="267" t="s">
        <v>87</v>
      </c>
      <c r="E5" s="267" t="s">
        <v>88</v>
      </c>
      <c r="F5" s="267" t="s">
        <v>91</v>
      </c>
      <c r="G5" s="264" t="s">
        <v>436</v>
      </c>
      <c r="H5" s="265"/>
      <c r="I5" s="265"/>
      <c r="J5" s="265"/>
      <c r="K5" s="266"/>
      <c r="L5" s="269" t="s">
        <v>89</v>
      </c>
      <c r="M5" s="260" t="s">
        <v>441</v>
      </c>
      <c r="N5" s="260" t="s">
        <v>184</v>
      </c>
    </row>
    <row r="6" spans="2:14" ht="15" customHeight="1" thickBot="1">
      <c r="B6" s="263"/>
      <c r="C6" s="268"/>
      <c r="D6" s="268"/>
      <c r="E6" s="268"/>
      <c r="F6" s="268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0"/>
      <c r="M6" s="261"/>
      <c r="N6" s="261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topLeftCell="A10" workbookViewId="0">
      <selection activeCell="D14" sqref="D14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1" t="s">
        <v>178</v>
      </c>
      <c r="D2" s="271"/>
      <c r="E2" s="271"/>
      <c r="F2" s="271"/>
      <c r="G2" s="271"/>
      <c r="H2" s="271"/>
      <c r="I2" s="271"/>
      <c r="J2" s="271"/>
      <c r="K2" s="271"/>
      <c r="L2" s="271"/>
    </row>
    <row r="3" spans="2:16" ht="15.6" thickBot="1">
      <c r="B3" s="272" t="s">
        <v>188</v>
      </c>
      <c r="C3" s="277" t="s">
        <v>114</v>
      </c>
      <c r="D3" s="274" t="s">
        <v>37</v>
      </c>
      <c r="E3" s="275"/>
      <c r="F3" s="276"/>
      <c r="G3" s="274" t="s">
        <v>38</v>
      </c>
      <c r="H3" s="275"/>
      <c r="I3" s="276"/>
      <c r="J3" s="274" t="s">
        <v>39</v>
      </c>
      <c r="K3" s="275"/>
      <c r="L3" s="276"/>
      <c r="N3" s="274" t="s">
        <v>85</v>
      </c>
      <c r="O3" s="275"/>
      <c r="P3" s="276"/>
    </row>
    <row r="4" spans="2:16" ht="14.4" thickBot="1">
      <c r="B4" s="273"/>
      <c r="C4" s="278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13.46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13.46</v>
      </c>
      <c r="O14" s="141">
        <f t="shared" si="1"/>
        <v>0</v>
      </c>
      <c r="P14" s="141">
        <f t="shared" si="2"/>
        <v>13.46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13.46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13.46</v>
      </c>
      <c r="O19" s="6">
        <f t="shared" si="1"/>
        <v>0</v>
      </c>
      <c r="P19" s="6">
        <f t="shared" si="2"/>
        <v>13.46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13.46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13.46</v>
      </c>
      <c r="O26" s="9">
        <f t="shared" si="1"/>
        <v>0</v>
      </c>
      <c r="P26" s="9">
        <f t="shared" si="2"/>
        <v>13.46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30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3.8"/>
  <cols>
    <col min="2" max="2" width="10.8984375" bestFit="1" customWidth="1"/>
    <col min="3" max="3" width="53.59765625" bestFit="1" customWidth="1"/>
    <col min="4" max="4" width="9.3984375" bestFit="1" customWidth="1"/>
    <col min="5" max="5" width="9"/>
    <col min="6" max="6" width="10.09765625" bestFit="1" customWidth="1"/>
    <col min="7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79" t="s">
        <v>443</v>
      </c>
      <c r="C2" s="279"/>
      <c r="D2" s="279"/>
      <c r="E2" s="279"/>
      <c r="F2" s="279"/>
      <c r="G2" s="279"/>
      <c r="H2" s="279"/>
      <c r="I2" s="279"/>
      <c r="J2" s="279"/>
      <c r="K2" s="279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27729.72</v>
      </c>
      <c r="E5" s="223">
        <f>E6</f>
        <v>8679.7199999999993</v>
      </c>
      <c r="F5" s="224">
        <f>F210</f>
        <v>19050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8679.7199999999993</v>
      </c>
      <c r="E6" s="226">
        <f>E7+E38+E134+E190</f>
        <v>8679.7199999999993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8200</v>
      </c>
      <c r="E38" s="226">
        <f>E39+E49+E88+E118</f>
        <v>8200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7191.6299999999992</v>
      </c>
      <c r="E39" s="226">
        <f>SUM(E40:E48)</f>
        <v>7191.6299999999992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595.6</v>
      </c>
      <c r="E40" s="226">
        <v>595.6</v>
      </c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100</v>
      </c>
      <c r="E42" s="226">
        <v>100</v>
      </c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900</v>
      </c>
      <c r="E45" s="226">
        <v>900</v>
      </c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5596.03</v>
      </c>
      <c r="E46" s="226">
        <v>5596.03</v>
      </c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1008.37</v>
      </c>
      <c r="E88" s="226">
        <f>SUM(E89:E93,E97:E100,E109,E113)</f>
        <v>1008.37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1008.37</v>
      </c>
      <c r="E91" s="226">
        <v>1008.37</v>
      </c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479.71999999999997</v>
      </c>
      <c r="E134" s="226">
        <f>SUM(E135,E137,E144,E150,E155,E157,E159,E161,E163,E165,E167,E169,E171,E183)</f>
        <v>479.71999999999997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206.97</v>
      </c>
      <c r="E155" s="226">
        <f>E156</f>
        <v>206.97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206.97</v>
      </c>
      <c r="E156" s="226">
        <v>206.97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22.34</v>
      </c>
      <c r="E163" s="226">
        <f>E164</f>
        <v>22.34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22.34</v>
      </c>
      <c r="E164" s="226">
        <v>22.34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119.97</v>
      </c>
      <c r="E165" s="226">
        <f>E166</f>
        <v>119.97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119.97</v>
      </c>
      <c r="E166" s="226">
        <v>119.97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130.44</v>
      </c>
      <c r="E167" s="226">
        <f>E168</f>
        <v>130.44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130.44</v>
      </c>
      <c r="E168" s="226">
        <v>130.44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19050</v>
      </c>
      <c r="E210" s="228"/>
      <c r="F210" s="227">
        <f>SUM(F211,F249)</f>
        <v>19050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19050</v>
      </c>
      <c r="E211" s="232"/>
      <c r="F211" s="227">
        <f>SUM(F212,F214,F223,F232,F238)</f>
        <v>19050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19050</v>
      </c>
      <c r="E238" s="232"/>
      <c r="F238" s="227">
        <f>SUM(F239:F248)</f>
        <v>19050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2050</v>
      </c>
      <c r="E240" s="232"/>
      <c r="F240" s="227">
        <v>2050</v>
      </c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17000</v>
      </c>
      <c r="E244" s="232"/>
      <c r="F244" s="227">
        <v>17000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27729.72</v>
      </c>
      <c r="E293" s="243">
        <f>E5</f>
        <v>8679.7199999999993</v>
      </c>
      <c r="F293" s="243">
        <f>F210</f>
        <v>19050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6" workbookViewId="0">
      <selection activeCell="F24" sqref="F24"/>
    </sheetView>
  </sheetViews>
  <sheetFormatPr defaultRowHeight="13.8"/>
  <cols>
    <col min="3" max="3" width="44.3984375" customWidth="1"/>
    <col min="4" max="5" width="9.8984375" bestFit="1" customWidth="1"/>
    <col min="6" max="6" width="17.59765625" customWidth="1"/>
  </cols>
  <sheetData>
    <row r="2" spans="2:6" ht="21">
      <c r="B2" s="282" t="s">
        <v>444</v>
      </c>
      <c r="C2" s="282"/>
      <c r="D2" s="282"/>
      <c r="E2" s="282"/>
      <c r="F2" s="282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4">
        <v>337047.03999999998</v>
      </c>
      <c r="E7" s="293">
        <v>412777.04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337047.03999999998</v>
      </c>
      <c r="E15" s="161">
        <f>SUM(E7:E14)</f>
        <v>412777.04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6">
        <v>54993.46</v>
      </c>
      <c r="E17" s="295">
        <v>6500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54993.46</v>
      </c>
      <c r="E22" s="161">
        <f>SUM(E17:E21)</f>
        <v>6500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0" t="s">
        <v>425</v>
      </c>
      <c r="C33" s="281"/>
      <c r="D33" s="166">
        <f>D15+D22+D31</f>
        <v>392040.5</v>
      </c>
      <c r="E33" s="166">
        <f>E15+E22+E31</f>
        <v>419277.04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9" zoomScale="96" zoomScaleNormal="96" workbookViewId="0">
      <selection activeCell="G15" sqref="G15"/>
    </sheetView>
  </sheetViews>
  <sheetFormatPr defaultRowHeight="13.8"/>
  <cols>
    <col min="3" max="3" width="8.09765625" bestFit="1" customWidth="1"/>
    <col min="4" max="4" width="33.3984375" customWidth="1"/>
    <col min="5" max="5" width="9.59765625" bestFit="1" customWidth="1"/>
    <col min="6" max="6" width="12.3984375" bestFit="1" customWidth="1"/>
    <col min="7" max="7" width="23.3984375" customWidth="1"/>
  </cols>
  <sheetData>
    <row r="2" spans="3:7" ht="21">
      <c r="C2" s="282" t="s">
        <v>445</v>
      </c>
      <c r="D2" s="282"/>
      <c r="E2" s="282"/>
      <c r="F2" s="282"/>
      <c r="G2" s="282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158"/>
      <c r="F10" s="159"/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10">
        <f>F19+'تقرير المصروفات '!E134</f>
        <v>2804.72</v>
      </c>
      <c r="F19" s="295">
        <v>2325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2804.72</v>
      </c>
      <c r="F22" s="161">
        <f>SUM(F15:F21)</f>
        <v>2325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03">
        <f>F25+'تقرير الايرادات والتبرعات '!G12+'تقرير الايرادات والتبرعات '!H12-'تقرير المصروفات '!F211</f>
        <v>195675</v>
      </c>
      <c r="F25" s="204">
        <v>214725</v>
      </c>
      <c r="G25" s="160"/>
    </row>
    <row r="26" spans="3:7" ht="15.6">
      <c r="C26" s="207">
        <v>23102</v>
      </c>
      <c r="D26" s="208" t="s">
        <v>442</v>
      </c>
      <c r="E26" s="203">
        <f>F26+'تقرير الايرادات والتبرعات '!D19+'تقرير الايرادات والتبرعات '!E19-'تقرير المصروفات '!F249-'تقرير المصروفات '!E6</f>
        <v>193560.78</v>
      </c>
      <c r="F26" s="204">
        <v>202227.04</v>
      </c>
      <c r="G26" s="160"/>
    </row>
    <row r="27" spans="3:7" ht="16.2" thickBot="1">
      <c r="C27" s="207">
        <v>23103</v>
      </c>
      <c r="D27" s="208" t="s">
        <v>81</v>
      </c>
      <c r="E27" s="203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7.399999999999999">
      <c r="C28" s="112"/>
      <c r="D28" s="113" t="s">
        <v>432</v>
      </c>
      <c r="E28" s="164">
        <f>SUM(E25:E27)</f>
        <v>389235.78</v>
      </c>
      <c r="F28" s="164">
        <f>SUM(F25:F27)</f>
        <v>416952.04000000004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0" t="s">
        <v>433</v>
      </c>
      <c r="D30" s="281"/>
      <c r="E30" s="166">
        <f>E13+E22+E28</f>
        <v>392040.5</v>
      </c>
      <c r="F30" s="166">
        <f>F13+F22+F28</f>
        <v>419277.04000000004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3" t="s">
        <v>176</v>
      </c>
      <c r="C3" s="283"/>
      <c r="D3" s="283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topLeftCell="A31" zoomScale="80" zoomScaleNormal="80" workbookViewId="0">
      <selection activeCell="J50" sqref="J50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2" t="s">
        <v>446</v>
      </c>
      <c r="C2" s="292"/>
      <c r="D2" s="292"/>
      <c r="E2" s="292"/>
      <c r="F2" s="292"/>
      <c r="G2" s="292"/>
      <c r="H2" s="292"/>
      <c r="I2" s="292"/>
      <c r="J2" s="292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6" t="s">
        <v>434</v>
      </c>
      <c r="C5" s="287"/>
      <c r="D5" s="288"/>
      <c r="F5" s="289" t="s">
        <v>435</v>
      </c>
      <c r="G5" s="290"/>
      <c r="H5" s="291"/>
      <c r="J5" s="284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5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19050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-19050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2050</v>
      </c>
      <c r="E34" s="117"/>
      <c r="F34" s="124">
        <v>31105002</v>
      </c>
      <c r="G34" s="125" t="s">
        <v>146</v>
      </c>
      <c r="H34" s="175"/>
      <c r="J34" s="140">
        <f t="shared" si="0"/>
        <v>-2050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17000</v>
      </c>
      <c r="E38" s="117"/>
      <c r="F38" s="124">
        <v>31105006</v>
      </c>
      <c r="G38" s="125" t="s">
        <v>154</v>
      </c>
      <c r="H38" s="175"/>
      <c r="J38" s="140">
        <f t="shared" si="0"/>
        <v>-17000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19050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-19050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214725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195675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2022-05-07T14:27:42Z</dcterms:modified>
</cp:coreProperties>
</file>